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afd89a65e6ac17/Desktop/DETERCONSA/PROYECTOS/3. FONANDES/1. OBRA/PUBLICAR/"/>
    </mc:Choice>
  </mc:AlternateContent>
  <xr:revisionPtr revIDLastSave="55" documentId="13_ncr:1_{FF5F8E05-D208-457D-ABA3-C00515826F70}" xr6:coauthVersionLast="47" xr6:coauthVersionMax="47" xr10:uidLastSave="{009D6072-DFD0-4D03-822E-C0AE21245632}"/>
  <bookViews>
    <workbookView xWindow="-113" yWindow="-113" windowWidth="24267" windowHeight="14526" xr2:uid="{CFD18265-F702-4538-90D6-06D79B3DA626}"/>
  </bookViews>
  <sheets>
    <sheet name="FONANDES-COLPAPEL" sheetId="1" r:id="rId1"/>
  </sheets>
  <externalReferences>
    <externalReference r:id="rId2"/>
  </externalReferences>
  <definedNames>
    <definedName name="a_i_u">'[1]Presupueto Planeacion'!$N$28</definedName>
    <definedName name="acero">[1]Memorias!$J$122</definedName>
    <definedName name="afirmado">[1]Memorias!$J$73</definedName>
    <definedName name="aiu" localSheetId="0">#REF!</definedName>
    <definedName name="aiu">#REF!</definedName>
    <definedName name="Ancho_base">[1]Memorias!$C$38</definedName>
    <definedName name="ANCHOPH">[1]Memorias!$C$37</definedName>
    <definedName name="_xlnm.Print_Area" localSheetId="0">'FONANDES-COLPAPEL'!$A$1:$F$91</definedName>
    <definedName name="ciclopeo">[1]Memorias!$J$87</definedName>
    <definedName name="concretod">[1]Memorias!$J$83</definedName>
    <definedName name="conformacion">[1]Memorias!$J$70</definedName>
    <definedName name="demoliciones">[1]Memorias!$J$128</definedName>
    <definedName name="despacho" localSheetId="0">#REF!</definedName>
    <definedName name="despacho">#REF!</definedName>
    <definedName name="excavaciones">[1]Memorias!$J$78</definedName>
    <definedName name="LREAL">[1]Memorias!$D$54</definedName>
    <definedName name="nombfunc" localSheetId="0">#REF!</definedName>
    <definedName name="nombfunc">#REF!</definedName>
    <definedName name="NOMBFUNCIONARIO">'[1]Presupueto Planeacion'!$A$40</definedName>
    <definedName name="NUMRAMPAS">[1]Memorias!$C$46</definedName>
    <definedName name="Rellenos">[1]Memorias!$J$126</definedName>
    <definedName name="_xlnm.Print_Titles" localSheetId="0">'FONANDES-COLPAPEL'!$1:$2</definedName>
    <definedName name="total_calzada">[1]Memorias!#REF!</definedName>
    <definedName name="Totalcunetas">[1]Memorias!$J$97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F74" i="1"/>
  <c r="F73" i="1"/>
  <c r="F66" i="1"/>
  <c r="F65" i="1"/>
  <c r="F64" i="1"/>
  <c r="D63" i="1"/>
  <c r="F63" i="1" s="1"/>
  <c r="F68" i="1" s="1"/>
  <c r="F60" i="1"/>
  <c r="F59" i="1"/>
  <c r="F58" i="1"/>
  <c r="F57" i="1"/>
  <c r="F56" i="1"/>
  <c r="F55" i="1"/>
  <c r="F61" i="1" s="1"/>
  <c r="F54" i="1"/>
  <c r="D51" i="1"/>
  <c r="F51" i="1" s="1"/>
  <c r="F50" i="1"/>
  <c r="F49" i="1"/>
  <c r="F48" i="1"/>
  <c r="D47" i="1"/>
  <c r="F47" i="1" s="1"/>
  <c r="D46" i="1"/>
  <c r="F46" i="1" s="1"/>
  <c r="D45" i="1"/>
  <c r="F45" i="1" s="1"/>
  <c r="D44" i="1"/>
  <c r="F44" i="1" s="1"/>
  <c r="D43" i="1"/>
  <c r="F43" i="1" s="1"/>
  <c r="F40" i="1"/>
  <c r="F39" i="1"/>
  <c r="F38" i="1"/>
  <c r="F37" i="1"/>
  <c r="F36" i="1"/>
  <c r="D33" i="1"/>
  <c r="F33" i="1" s="1"/>
  <c r="F32" i="1"/>
  <c r="F31" i="1"/>
  <c r="F30" i="1"/>
  <c r="F29" i="1"/>
  <c r="F26" i="1"/>
  <c r="F25" i="1"/>
  <c r="F24" i="1"/>
  <c r="D23" i="1"/>
  <c r="F23" i="1" s="1"/>
  <c r="F22" i="1"/>
  <c r="F21" i="1"/>
  <c r="F20" i="1"/>
  <c r="F19" i="1"/>
  <c r="F18" i="1"/>
  <c r="F15" i="1"/>
  <c r="D14" i="1"/>
  <c r="F14" i="1" s="1"/>
  <c r="F13" i="1"/>
  <c r="D11" i="1"/>
  <c r="F11" i="1" s="1"/>
  <c r="F10" i="1"/>
  <c r="F7" i="1"/>
  <c r="F6" i="1"/>
  <c r="F5" i="1"/>
  <c r="F4" i="1"/>
  <c r="F8" i="1" l="1"/>
  <c r="F41" i="1"/>
  <c r="F52" i="1"/>
  <c r="F27" i="1"/>
  <c r="F34" i="1"/>
  <c r="D12" i="1"/>
  <c r="F12" i="1" s="1"/>
  <c r="F16" i="1" s="1"/>
  <c r="G70" i="1" l="1"/>
  <c r="F70" i="1"/>
  <c r="F71" i="1" l="1"/>
  <c r="F76" i="1" s="1"/>
  <c r="F78" i="1" l="1"/>
  <c r="E86" i="1" s="1"/>
  <c r="H76" i="1"/>
  <c r="I71" i="1" s="1"/>
</calcChain>
</file>

<file path=xl/sharedStrings.xml><?xml version="1.0" encoding="utf-8"?>
<sst xmlns="http://schemas.openxmlformats.org/spreadsheetml/2006/main" count="135" uniqueCount="89">
  <si>
    <t>CONSTRUCCIÓN, REHABILITACIÓN Y ADECUACIÓN DE LA VIA FONANDES – COLPAPEL DE LA VEREDA CANAVITA DEL MUNICIPIO DE TOCANCIPA</t>
  </si>
  <si>
    <t>ITEM</t>
  </si>
  <si>
    <t>DESCRIPCIÓN</t>
  </si>
  <si>
    <t>UNIDAD</t>
  </si>
  <si>
    <t>CANTIDAD</t>
  </si>
  <si>
    <t>VALOR UNITARIO</t>
  </si>
  <si>
    <t>VALOR TOTAL</t>
  </si>
  <si>
    <t>PRELIMINARES</t>
  </si>
  <si>
    <t>CAMPAMENTO 18 M2</t>
  </si>
  <si>
    <t>UN</t>
  </si>
  <si>
    <t>CERCA EN ALAMBRE DE PUA 4 HILOS</t>
  </si>
  <si>
    <t>ML</t>
  </si>
  <si>
    <t>CERCA EN TELA VERDE H = 2.10 M</t>
  </si>
  <si>
    <t>REPLANTEO MANUAL DE CIMIENTOS</t>
  </si>
  <si>
    <t>M2</t>
  </si>
  <si>
    <t>EXCAVACIONES Y RELLENOS</t>
  </si>
  <si>
    <t>EXCAVACIÓN MANUAL EN MATERIAL COMÚN H=0.0-2.0 M (INCLUYE RETIRO DE SOBRANTES A UNA DISTANCIA MENOR DE 5 KM)</t>
  </si>
  <si>
    <t>M3</t>
  </si>
  <si>
    <t>EXCAVACIONES VARIAS A MAQUINA SIN CLASIFICAR (INCLUYE RETIRO DE SOBRANTES A UNA DISTANCIA MENOR A 5 KM)</t>
  </si>
  <si>
    <t>TRANSPORTE DE MATERIALES PROV. DE EXPLANACIÓN, CANALES, PRESTAMOS, SOBREACARREOS Y DERRUMBES</t>
  </si>
  <si>
    <t>M3/KM</t>
  </si>
  <si>
    <t>RELLENO EN RECEBO COMÚN COMPACTADO MECÁNICAMENTE</t>
  </si>
  <si>
    <t>FRESADO DE PAVIMENTO ASFÁLTICO (E = 5CM). INCLUYE CARGUE Y TRANSPORTE E ESCOMBRERA DE MATERIAL SOBRANTE</t>
  </si>
  <si>
    <t>DEMOLICIÓN DE ESTRUCTURAS (INCLUYE CARGUE Y RETIRO DE SOBRANTES A UNA DISTANCIA DE 5 KM</t>
  </si>
  <si>
    <t>REDES HIDRAULICAS</t>
  </si>
  <si>
    <t>TUBERÍA PVC ALCANTARILLADO 12"</t>
  </si>
  <si>
    <t>TUBERÍA PVC ALCANTARILLADO 8"</t>
  </si>
  <si>
    <t>SUMIDERO EN CONCRETO CON REJILLA
EN FIBROCEMENTO Y VENTANA LATERAL SL-100</t>
  </si>
  <si>
    <t>CUBIERTA POZO D= 1.7M, E=0.20M C0NCRETO 3000 PSI CON REFUERZO (INCLUYE ARO Y TAPA HF)</t>
  </si>
  <si>
    <t>PLACA DE FONDO POZO D=1.7M, E=0.25M (CONCRETO 3000 PSI CON REFUERZO)</t>
  </si>
  <si>
    <t>CILINDRO POZO EN LADRILLO TOLETE, Di=1.20M, E=0.25M  (INC. PAÑETE INTERNO E=1.5CM Y CAÑUELA)</t>
  </si>
  <si>
    <t>ENTIBADO TIPO 2 (1/7 UTILIZACIONES)</t>
  </si>
  <si>
    <t>RELLENO "ARENA DE PEÑA"</t>
  </si>
  <si>
    <t>CAJA DE INSPECCIÓN DE 0.6x0.6m (H=0.6m. Incluye Suministro y Construcción. Incluye Marco y Tapa. No Inc. Base y Cañuela)</t>
  </si>
  <si>
    <t>P</t>
  </si>
  <si>
    <t>ANDENES Y SARDINELES</t>
  </si>
  <si>
    <t>TABLETA PREFABRICADA  A-20 (20X20CM )</t>
  </si>
  <si>
    <t>SARDINEL PREFABRICADO A-10</t>
  </si>
  <si>
    <t>SARDINEL BAJO A-85 PARA RAMPAS (INCLUYE SUMINSITRO E INSTALACIÓN Y 3 CM MORTERO NIVELACION DE 2000 PSI</t>
  </si>
  <si>
    <t>BORDILLO PREFABRICADO A-80</t>
  </si>
  <si>
    <t>SEÑALIZACIÓN</t>
  </si>
  <si>
    <t>PINTURA DE TRÁFICO - IMPRIMANTE NEGRO A=15CM. SUMINISTRO Y APLICACIÓN.</t>
  </si>
  <si>
    <t xml:space="preserve">ML </t>
  </si>
  <si>
    <t>Se realiza el ajuste del precio unitario para esta actividad con el fin de unificar y estandarizar los valores en todos los presupuestos del proyecto. "El precio de $7.568 se justifica como el valor necesario para cubrir el suministro de pintura de tráfico de alta calidad y el imprimante negro, considerando los incrementos recientes en los costos de materiales derivados del petróleo. Adicionalmente, el valor unificado contempla los rendimientos reales de mano de obra y equipo (señalización y aplicación) para franjas de 15 cm, asegurando la sostenibilidad financiera de la actividad en comparación con los otros presupuestos de la entidad."</t>
  </si>
  <si>
    <t>PINTURA PLASTICO EN FRIO METILMETACRILATO DE A=20 CM PARA LINEAS DE DEMARCACIÓN, CON MICROESFERAS  Y ESPESOR SECO SEGÚN NORMA NTC 4744. SUMINISTRO Y APLICACIÓN</t>
  </si>
  <si>
    <t>PINTURA PLASTICO EN FRIO METILMETACRILATO DE A=20 CM PARA MARCAS VIALES, CON MICROESFERAS  Y ESPESOR SECO SEGÚN NORMA NTC 4744. SUMINISTRO Y APLICACIÓN (CEBRAS, FLECHAS, PICTOGRAMAS, LINEAS DE PARE, SENDEROS PEATONALES, ACHURADOS, ETC)</t>
  </si>
  <si>
    <t>SUMINISTRO E INSTALACIÓN DE TACHAS REFLECTIVAS UNIDIRECCIONALES</t>
  </si>
  <si>
    <t>SEÑAL VERTICAL GRUPO I (60x60cm) (Incluye Suministro e Instalación)</t>
  </si>
  <si>
    <t>ESTRUCTURA DE PAVIMENTO-CICLORUTA Y ANDEN</t>
  </si>
  <si>
    <t>SUBBASE GRANULAR</t>
  </si>
  <si>
    <t>BASE GRANULAR</t>
  </si>
  <si>
    <t>SUMINISTRO  E  INSTALACIÓN  DE GEOTEXTIL T 2400 (ESTABILIZACIÓN, FILTRO Y SEPARACIÓN)</t>
  </si>
  <si>
    <t>RIEGO DE IMPRIMACIÓN</t>
  </si>
  <si>
    <t>RIEGO DE LIGA CON EMULSIÓN ASFÁLTICA CRR-1</t>
  </si>
  <si>
    <t>MEZCLA DENSA EN CALIENTE TIPO MDC-25 (INCLUYE CEMENTO ASFÁLTICO)</t>
  </si>
  <si>
    <t>SUMINISTRO E INSTALACIÓN DE MEZCLA ASFÁLTICA MDC-19 (VIA)</t>
  </si>
  <si>
    <t>SUMINSITRO E INSTALACIÓN DE MEZCLA ASFÁLTICA MDC-10 (BICICARRIL)</t>
  </si>
  <si>
    <t>RAJÓN PARA MEJORAMIENTO DE LA SUBRASANTE</t>
  </si>
  <si>
    <t>OBRAS DE ARTE</t>
  </si>
  <si>
    <t>RELLENO PARA ESTRUCTURAS</t>
  </si>
  <si>
    <t>MATERIAL DRENANTE 3/4" PARA FILTROS LONGITUDINALES</t>
  </si>
  <si>
    <t>CONCRETOS CLASE D, f´c =3000 psi (bases)</t>
  </si>
  <si>
    <t>CONCRETO CLASE F, 2000 PSI PARA SOLADOS Y ATRAQUES</t>
  </si>
  <si>
    <t xml:space="preserve">SUMINISTRO E INSTALACIÓN DE TUBERÍA PVC ALCANTARILLADO REFORZADO Ø=36" </t>
  </si>
  <si>
    <t>SUMINISTRO FIGURADO Y ARMADO DE ACERO DE REFUERZO 60000 PSI</t>
  </si>
  <si>
    <t>KG</t>
  </si>
  <si>
    <t>ITEMS NO PREVISTOS</t>
  </si>
  <si>
    <t>TRAZADO LOCALIZACION Y REPLANTEO TOPOGRAFICO</t>
  </si>
  <si>
    <t>DEMOLICION PLACA PISO 0,10 M, INC RETIRO</t>
  </si>
  <si>
    <t>LINEA DE DEMARCACION CON PINTURA EN FRIO</t>
  </si>
  <si>
    <t xml:space="preserve">MARCA VIAL CON PINTURA EN FRIO </t>
  </si>
  <si>
    <t>COSTO DIRECTO</t>
  </si>
  <si>
    <t>A.I.U</t>
  </si>
  <si>
    <t>AJUSTE A ESTUDIOS Y DISEÑOS</t>
  </si>
  <si>
    <t>IVA AJUSTE A DISEÑOS</t>
  </si>
  <si>
    <t>IMPLEMENTACION PLAN DE MANEJO DE TRANSITO (MES)</t>
  </si>
  <si>
    <t>CANT. MESES: 6</t>
  </si>
  <si>
    <t xml:space="preserve">      VALOR MES:</t>
  </si>
  <si>
    <t>AJUSTE PESO</t>
  </si>
  <si>
    <t>COSTO TOTAL</t>
  </si>
  <si>
    <t>CUOTA DE GERENCIA (IVA INCLUIDO)</t>
  </si>
  <si>
    <t>VALOR TOTAL OBRA (INCLUIDO AIU Y CUOTA DE GERENCIA)</t>
  </si>
  <si>
    <t>INTERVENTORIA DEL PROYECTO</t>
  </si>
  <si>
    <t>VALOR TOTAL INTERVENTORÍA (INCLUIDO IVA Y CUOTA DE GERENCIA)</t>
  </si>
  <si>
    <t>VALOR TOTAL PROYECTO</t>
  </si>
  <si>
    <t>___________________________________________</t>
  </si>
  <si>
    <t>FRACISCO ALIRIO RODRIGUEZ SANTOS</t>
  </si>
  <si>
    <t xml:space="preserve">GERENTE GENERAL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</si>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</sst>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#,##0"/>
    <numFmt numFmtId="165" formatCode="0.0"/>
    <numFmt numFmtId="166" formatCode="General_)"/>
    <numFmt numFmtId="167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</cellStyleXfs>
  <cellXfs count="87">
    <xf numFmtId="0" fontId="0" fillId="0" borderId="0" xfId="0"/>
    <xf numFmtId="0" fontId="2" fillId="0" borderId="0" xfId="0" applyFont="1"/>
    <xf numFmtId="1" fontId="4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2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vertical="center" wrapText="1"/>
    </xf>
    <xf numFmtId="2" fontId="2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2" fillId="4" borderId="0" xfId="0" applyFont="1" applyFill="1"/>
    <xf numFmtId="164" fontId="7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2" fontId="2" fillId="0" borderId="0" xfId="0" applyNumberFormat="1" applyFont="1"/>
    <xf numFmtId="0" fontId="5" fillId="0" borderId="5" xfId="0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0" borderId="5" xfId="5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11" fillId="0" borderId="5" xfId="2" applyNumberFormat="1" applyFont="1" applyBorder="1" applyAlignment="1">
      <alignment horizontal="center" vertical="center"/>
    </xf>
    <xf numFmtId="9" fontId="2" fillId="0" borderId="5" xfId="3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44" fontId="2" fillId="0" borderId="0" xfId="0" applyNumberFormat="1" applyFont="1"/>
    <xf numFmtId="0" fontId="2" fillId="0" borderId="5" xfId="0" applyFont="1" applyBorder="1" applyAlignment="1">
      <alignment horizontal="right" vertical="center"/>
    </xf>
    <xf numFmtId="42" fontId="2" fillId="0" borderId="0" xfId="2" applyFont="1"/>
    <xf numFmtId="164" fontId="12" fillId="0" borderId="5" xfId="0" applyNumberFormat="1" applyFont="1" applyBorder="1" applyAlignment="1">
      <alignment horizontal="center" vertical="center"/>
    </xf>
    <xf numFmtId="0" fontId="10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164" fontId="10" fillId="6" borderId="0" xfId="0" applyNumberFormat="1" applyFont="1" applyFill="1" applyAlignment="1">
      <alignment horizontal="center" vertical="center"/>
    </xf>
    <xf numFmtId="0" fontId="2" fillId="6" borderId="0" xfId="0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164" fontId="12" fillId="0" borderId="4" xfId="4" applyNumberFormat="1" applyFont="1" applyBorder="1" applyAlignment="1">
      <alignment horizontal="center" vertical="center"/>
    </xf>
    <xf numFmtId="167" fontId="2" fillId="0" borderId="0" xfId="0" applyNumberFormat="1" applyFont="1"/>
    <xf numFmtId="164" fontId="12" fillId="0" borderId="5" xfId="4" applyNumberFormat="1" applyFont="1" applyBorder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9" fontId="2" fillId="0" borderId="0" xfId="4" applyNumberFormat="1" applyFont="1" applyAlignment="1">
      <alignment horizontal="center" vertical="center"/>
    </xf>
    <xf numFmtId="164" fontId="10" fillId="0" borderId="0" xfId="4" applyNumberFormat="1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justify" vertical="center" wrapText="1"/>
    </xf>
    <xf numFmtId="0" fontId="14" fillId="0" borderId="0" xfId="0" applyFont="1"/>
    <xf numFmtId="8" fontId="2" fillId="0" borderId="0" xfId="1" applyNumberFormat="1" applyFont="1"/>
    <xf numFmtId="2" fontId="4" fillId="0" borderId="5" xfId="0" applyNumberFormat="1" applyFont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right" vertical="center" wrapText="1"/>
    </xf>
    <xf numFmtId="2" fontId="4" fillId="0" borderId="7" xfId="0" applyNumberFormat="1" applyFont="1" applyBorder="1" applyAlignment="1">
      <alignment horizontal="right" vertical="center" wrapText="1"/>
    </xf>
    <xf numFmtId="0" fontId="10" fillId="0" borderId="5" xfId="4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4" fillId="7" borderId="5" xfId="4" applyNumberFormat="1" applyFont="1" applyFill="1" applyBorder="1" applyAlignment="1">
      <alignment horizontal="center" vertical="center"/>
    </xf>
    <xf numFmtId="0" fontId="10" fillId="0" borderId="9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8" borderId="5" xfId="4" applyFont="1" applyFill="1" applyBorder="1" applyAlignment="1">
      <alignment horizontal="center" vertical="center"/>
    </xf>
    <xf numFmtId="164" fontId="12" fillId="9" borderId="5" xfId="4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Moneda" xfId="1" builtinId="4"/>
    <cellStyle name="Moneda [0]" xfId="2" builtinId="7"/>
    <cellStyle name="Normal" xfId="0" builtinId="0"/>
    <cellStyle name="Normal 2 2" xfId="5" xr:uid="{75DD2CA9-2CA2-4BF1-84C4-9BA90FF3A06B}"/>
    <cellStyle name="Normal 2 7" xfId="4" xr:uid="{C8857ABE-EC02-4E38-9D1E-A9B42E8313F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1</xdr:row>
      <xdr:rowOff>208686</xdr:rowOff>
    </xdr:from>
    <xdr:to>
      <xdr:col>17</xdr:col>
      <xdr:colOff>96833</xdr:colOff>
      <xdr:row>16</xdr:row>
      <xdr:rowOff>149606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6E1C77-43FA-4F0A-A773-B6CEF69E4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0375" y="1389786"/>
          <a:ext cx="6602408" cy="4512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482A-C327-4CC6-AD0F-21254845797E}">
  <sheetPr>
    <tabColor rgb="FF009999"/>
    <pageSetUpPr fitToPage="1"/>
  </sheetPr>
  <dimension ref="A1:N99"/>
  <sheetViews>
    <sheetView tabSelected="1" view="pageBreakPreview" topLeftCell="A58" zoomScaleNormal="100" zoomScaleSheetLayoutView="100" workbookViewId="0">
      <selection activeCell="E88" sqref="E88"/>
    </sheetView>
  </sheetViews>
  <sheetFormatPr baseColWidth="10" defaultColWidth="11.5546875" defaultRowHeight="13.15" x14ac:dyDescent="0.25"/>
  <cols>
    <col min="1" max="1" width="4.33203125" style="1" bestFit="1" customWidth="1"/>
    <col min="2" max="2" width="22.33203125" style="1" customWidth="1"/>
    <col min="3" max="3" width="12.33203125" style="1" bestFit="1" customWidth="1"/>
    <col min="4" max="4" width="12.44140625" style="49" bestFit="1" customWidth="1"/>
    <col min="5" max="5" width="13.109375" style="37" bestFit="1" customWidth="1"/>
    <col min="6" max="6" width="12.77734375" style="37" bestFit="1" customWidth="1"/>
    <col min="7" max="7" width="14.33203125" style="1" customWidth="1"/>
    <col min="8" max="16384" width="11.5546875" style="1"/>
  </cols>
  <sheetData>
    <row r="1" spans="1:6" ht="34.450000000000003" customHeight="1" thickBot="1" x14ac:dyDescent="0.3">
      <c r="A1" s="63" t="s">
        <v>0</v>
      </c>
      <c r="B1" s="64"/>
      <c r="C1" s="64"/>
      <c r="D1" s="64"/>
      <c r="E1" s="64"/>
      <c r="F1" s="65"/>
    </row>
    <row r="2" spans="1:6" ht="31.5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spans="1:6" x14ac:dyDescent="0.25">
      <c r="A3" s="6">
        <v>1</v>
      </c>
      <c r="B3" s="66" t="s">
        <v>7</v>
      </c>
      <c r="C3" s="66"/>
      <c r="D3" s="66"/>
      <c r="E3" s="66"/>
      <c r="F3" s="66"/>
    </row>
    <row r="4" spans="1:6" ht="15.85" customHeight="1" x14ac:dyDescent="0.25">
      <c r="A4" s="7">
        <v>1.1000000000000001</v>
      </c>
      <c r="B4" s="8" t="s">
        <v>8</v>
      </c>
      <c r="C4" s="9" t="s">
        <v>9</v>
      </c>
      <c r="D4" s="10">
        <v>1</v>
      </c>
      <c r="E4" s="11">
        <v>3039773</v>
      </c>
      <c r="F4" s="11">
        <f>E4*D4</f>
        <v>3039773</v>
      </c>
    </row>
    <row r="5" spans="1:6" ht="15.85" customHeight="1" x14ac:dyDescent="0.25">
      <c r="A5" s="7">
        <v>1.2</v>
      </c>
      <c r="B5" s="8" t="s">
        <v>10</v>
      </c>
      <c r="C5" s="9" t="s">
        <v>11</v>
      </c>
      <c r="D5" s="10">
        <v>5200</v>
      </c>
      <c r="E5" s="11">
        <v>24212</v>
      </c>
      <c r="F5" s="11">
        <f>E5*D5</f>
        <v>125902400</v>
      </c>
    </row>
    <row r="6" spans="1:6" ht="15.85" customHeight="1" x14ac:dyDescent="0.25">
      <c r="A6" s="7">
        <v>1.3</v>
      </c>
      <c r="B6" s="8" t="s">
        <v>12</v>
      </c>
      <c r="C6" s="9" t="s">
        <v>11</v>
      </c>
      <c r="D6" s="10">
        <v>5800</v>
      </c>
      <c r="E6" s="11">
        <v>32151</v>
      </c>
      <c r="F6" s="11">
        <f>E6*D6</f>
        <v>186475800</v>
      </c>
    </row>
    <row r="7" spans="1:6" ht="15.85" customHeight="1" x14ac:dyDescent="0.25">
      <c r="A7" s="7">
        <v>1.4</v>
      </c>
      <c r="B7" s="8" t="s">
        <v>13</v>
      </c>
      <c r="C7" s="9" t="s">
        <v>14</v>
      </c>
      <c r="D7" s="10">
        <v>0</v>
      </c>
      <c r="E7" s="11">
        <v>5581</v>
      </c>
      <c r="F7" s="11">
        <f>E7*D7</f>
        <v>0</v>
      </c>
    </row>
    <row r="8" spans="1:6" ht="13.95" customHeight="1" x14ac:dyDescent="0.25">
      <c r="A8" s="62"/>
      <c r="B8" s="62"/>
      <c r="C8" s="62"/>
      <c r="D8" s="62"/>
      <c r="E8" s="62"/>
      <c r="F8" s="12">
        <f>SUM(F4:F7)</f>
        <v>315417973</v>
      </c>
    </row>
    <row r="9" spans="1:6" x14ac:dyDescent="0.25">
      <c r="A9" s="6">
        <v>2</v>
      </c>
      <c r="B9" s="66" t="s">
        <v>15</v>
      </c>
      <c r="C9" s="66"/>
      <c r="D9" s="66"/>
      <c r="E9" s="66"/>
      <c r="F9" s="66"/>
    </row>
    <row r="10" spans="1:6" ht="65.75" x14ac:dyDescent="0.25">
      <c r="A10" s="7">
        <v>2.1</v>
      </c>
      <c r="B10" s="8" t="s">
        <v>16</v>
      </c>
      <c r="C10" s="9" t="s">
        <v>17</v>
      </c>
      <c r="D10" s="13">
        <v>8558.6766902650998</v>
      </c>
      <c r="E10" s="11">
        <v>78111</v>
      </c>
      <c r="F10" s="11">
        <f>E10*D10</f>
        <v>668526794.95329726</v>
      </c>
    </row>
    <row r="11" spans="1:6" ht="65.75" x14ac:dyDescent="0.25">
      <c r="A11" s="7">
        <v>2.2000000000000002</v>
      </c>
      <c r="B11" s="8" t="s">
        <v>18</v>
      </c>
      <c r="C11" s="9" t="s">
        <v>17</v>
      </c>
      <c r="D11" s="13">
        <f>12.5*1.5*2000</f>
        <v>37500</v>
      </c>
      <c r="E11" s="11">
        <v>27015</v>
      </c>
      <c r="F11" s="11">
        <f>E11*D11</f>
        <v>1013062500</v>
      </c>
    </row>
    <row r="12" spans="1:6" ht="78.900000000000006" x14ac:dyDescent="0.25">
      <c r="A12" s="7">
        <v>2.2999999999999998</v>
      </c>
      <c r="B12" s="8" t="s">
        <v>19</v>
      </c>
      <c r="C12" s="9" t="s">
        <v>20</v>
      </c>
      <c r="D12" s="13">
        <f>+(D10+D11)*12</f>
        <v>552704.1202831812</v>
      </c>
      <c r="E12" s="11">
        <v>1823</v>
      </c>
      <c r="F12" s="11">
        <f t="shared" ref="F12" si="0">E12*D12</f>
        <v>1007579611.2762393</v>
      </c>
    </row>
    <row r="13" spans="1:6" ht="29.3" customHeight="1" x14ac:dyDescent="0.25">
      <c r="A13" s="7">
        <v>2.4</v>
      </c>
      <c r="B13" s="8" t="s">
        <v>21</v>
      </c>
      <c r="C13" s="9" t="s">
        <v>17</v>
      </c>
      <c r="D13" s="13">
        <v>5566.0836224788327</v>
      </c>
      <c r="E13" s="11">
        <v>106915</v>
      </c>
      <c r="F13" s="11">
        <f>E13*D13</f>
        <v>595097830.49732435</v>
      </c>
    </row>
    <row r="14" spans="1:6" ht="78.900000000000006" x14ac:dyDescent="0.25">
      <c r="A14" s="7">
        <v>2.5</v>
      </c>
      <c r="B14" s="8" t="s">
        <v>22</v>
      </c>
      <c r="C14" s="9" t="s">
        <v>14</v>
      </c>
      <c r="D14" s="13">
        <f>2000*6*0.08</f>
        <v>960</v>
      </c>
      <c r="E14" s="11">
        <v>8209</v>
      </c>
      <c r="F14" s="11">
        <f>E14*D14</f>
        <v>7880640</v>
      </c>
    </row>
    <row r="15" spans="1:6" ht="30.7" customHeight="1" x14ac:dyDescent="0.25">
      <c r="A15" s="7">
        <v>2.6</v>
      </c>
      <c r="B15" s="8" t="s">
        <v>23</v>
      </c>
      <c r="C15" s="9" t="s">
        <v>17</v>
      </c>
      <c r="D15" s="10">
        <v>35.36</v>
      </c>
      <c r="E15" s="11">
        <v>131548</v>
      </c>
      <c r="F15" s="11">
        <f>E15*D15</f>
        <v>4651537.28</v>
      </c>
    </row>
    <row r="16" spans="1:6" ht="13.95" customHeight="1" x14ac:dyDescent="0.25">
      <c r="A16" s="62"/>
      <c r="B16" s="62"/>
      <c r="C16" s="62"/>
      <c r="D16" s="62"/>
      <c r="E16" s="62"/>
      <c r="F16" s="12">
        <f>SUM(F10:F15)</f>
        <v>3296798914.0068612</v>
      </c>
    </row>
    <row r="17" spans="1:14" x14ac:dyDescent="0.25">
      <c r="A17" s="6">
        <v>3</v>
      </c>
      <c r="B17" s="66" t="s">
        <v>24</v>
      </c>
      <c r="C17" s="66"/>
      <c r="D17" s="66"/>
      <c r="E17" s="66"/>
      <c r="F17" s="66"/>
    </row>
    <row r="18" spans="1:14" ht="26.3" x14ac:dyDescent="0.25">
      <c r="A18" s="7">
        <v>3.1</v>
      </c>
      <c r="B18" s="8" t="s">
        <v>25</v>
      </c>
      <c r="C18" s="9" t="s">
        <v>11</v>
      </c>
      <c r="D18" s="14">
        <v>1575.1599999999999</v>
      </c>
      <c r="E18" s="11">
        <v>142945.459</v>
      </c>
      <c r="F18" s="11">
        <f t="shared" ref="F18:F26" si="1">E18*D18</f>
        <v>225161969.19843999</v>
      </c>
    </row>
    <row r="19" spans="1:14" ht="26.3" x14ac:dyDescent="0.25">
      <c r="A19" s="7">
        <v>3.2</v>
      </c>
      <c r="B19" s="8" t="s">
        <v>26</v>
      </c>
      <c r="C19" s="9" t="s">
        <v>11</v>
      </c>
      <c r="D19" s="14">
        <v>326.86</v>
      </c>
      <c r="E19" s="11">
        <v>71115</v>
      </c>
      <c r="F19" s="11">
        <f t="shared" si="1"/>
        <v>23244648.900000002</v>
      </c>
    </row>
    <row r="20" spans="1:14" ht="52.6" x14ac:dyDescent="0.25">
      <c r="A20" s="7">
        <v>3.3</v>
      </c>
      <c r="B20" s="8" t="s">
        <v>27</v>
      </c>
      <c r="C20" s="9" t="s">
        <v>9</v>
      </c>
      <c r="D20" s="14">
        <v>50</v>
      </c>
      <c r="E20" s="11">
        <v>1654203.5830000001</v>
      </c>
      <c r="F20" s="11">
        <f t="shared" si="1"/>
        <v>82710179.150000006</v>
      </c>
    </row>
    <row r="21" spans="1:14" ht="52.6" x14ac:dyDescent="0.25">
      <c r="A21" s="7">
        <v>3.4</v>
      </c>
      <c r="B21" s="8" t="s">
        <v>28</v>
      </c>
      <c r="C21" s="9" t="s">
        <v>9</v>
      </c>
      <c r="D21" s="14">
        <v>50</v>
      </c>
      <c r="E21" s="11">
        <v>1088944</v>
      </c>
      <c r="F21" s="11">
        <f t="shared" si="1"/>
        <v>54447200</v>
      </c>
    </row>
    <row r="22" spans="1:14" ht="39.450000000000003" x14ac:dyDescent="0.25">
      <c r="A22" s="7">
        <v>3.5</v>
      </c>
      <c r="B22" s="8" t="s">
        <v>29</v>
      </c>
      <c r="C22" s="9" t="s">
        <v>9</v>
      </c>
      <c r="D22" s="14">
        <v>45</v>
      </c>
      <c r="E22" s="11">
        <v>1037034</v>
      </c>
      <c r="F22" s="11">
        <f t="shared" si="1"/>
        <v>46666530</v>
      </c>
    </row>
    <row r="23" spans="1:14" ht="52.6" x14ac:dyDescent="0.25">
      <c r="A23" s="7">
        <v>3.6</v>
      </c>
      <c r="B23" s="8" t="s">
        <v>30</v>
      </c>
      <c r="C23" s="9" t="s">
        <v>11</v>
      </c>
      <c r="D23" s="14">
        <f>60*2.5</f>
        <v>150</v>
      </c>
      <c r="E23" s="11">
        <v>884693</v>
      </c>
      <c r="F23" s="11">
        <f t="shared" si="1"/>
        <v>132703950</v>
      </c>
    </row>
    <row r="24" spans="1:14" ht="26.3" x14ac:dyDescent="0.25">
      <c r="A24" s="7">
        <v>3.7</v>
      </c>
      <c r="B24" s="8" t="s">
        <v>31</v>
      </c>
      <c r="C24" s="9" t="s">
        <v>14</v>
      </c>
      <c r="D24" s="14">
        <v>1560</v>
      </c>
      <c r="E24" s="11">
        <v>43231</v>
      </c>
      <c r="F24" s="11">
        <f t="shared" si="1"/>
        <v>67440360</v>
      </c>
    </row>
    <row r="25" spans="1:14" x14ac:dyDescent="0.25">
      <c r="A25" s="7">
        <v>3.8</v>
      </c>
      <c r="B25" s="8" t="s">
        <v>32</v>
      </c>
      <c r="C25" s="9" t="s">
        <v>17</v>
      </c>
      <c r="D25" s="14">
        <v>43.189094999999995</v>
      </c>
      <c r="E25" s="11">
        <v>123860</v>
      </c>
      <c r="F25" s="11">
        <f>E25*D25</f>
        <v>5349401.3066999996</v>
      </c>
    </row>
    <row r="26" spans="1:14" ht="65.75" x14ac:dyDescent="0.25">
      <c r="A26" s="7">
        <v>3.9</v>
      </c>
      <c r="B26" s="8" t="s">
        <v>33</v>
      </c>
      <c r="C26" s="9" t="s">
        <v>9</v>
      </c>
      <c r="D26" s="14">
        <v>95</v>
      </c>
      <c r="E26" s="11">
        <v>546719</v>
      </c>
      <c r="F26" s="11">
        <f t="shared" si="1"/>
        <v>51938305</v>
      </c>
    </row>
    <row r="27" spans="1:14" ht="13.95" customHeight="1" x14ac:dyDescent="0.25">
      <c r="A27" s="62"/>
      <c r="B27" s="62"/>
      <c r="C27" s="62"/>
      <c r="D27" s="62"/>
      <c r="E27" s="62"/>
      <c r="F27" s="12">
        <f>SUM(F18:F26)</f>
        <v>689662543.55514002</v>
      </c>
      <c r="N27" s="1" t="s">
        <v>34</v>
      </c>
    </row>
    <row r="28" spans="1:14" x14ac:dyDescent="0.25">
      <c r="A28" s="6">
        <v>4</v>
      </c>
      <c r="B28" s="66" t="s">
        <v>35</v>
      </c>
      <c r="C28" s="66"/>
      <c r="D28" s="66"/>
      <c r="E28" s="66"/>
      <c r="F28" s="66"/>
    </row>
    <row r="29" spans="1:14" ht="13.5" customHeight="1" x14ac:dyDescent="0.25">
      <c r="A29" s="7">
        <v>4.0999999999999996</v>
      </c>
      <c r="B29" s="8" t="s">
        <v>36</v>
      </c>
      <c r="C29" s="9" t="s">
        <v>14</v>
      </c>
      <c r="D29" s="13">
        <v>4525.5750000000144</v>
      </c>
      <c r="E29" s="11">
        <v>89094</v>
      </c>
      <c r="F29" s="11">
        <f>E29*D29</f>
        <v>403201579.05000126</v>
      </c>
    </row>
    <row r="30" spans="1:14" ht="13.5" customHeight="1" x14ac:dyDescent="0.25">
      <c r="A30" s="7">
        <v>4.2</v>
      </c>
      <c r="B30" s="8" t="s">
        <v>32</v>
      </c>
      <c r="C30" s="9" t="s">
        <v>17</v>
      </c>
      <c r="D30" s="13">
        <v>181.02300000000059</v>
      </c>
      <c r="E30" s="11">
        <v>123860</v>
      </c>
      <c r="F30" s="11">
        <f>E30*D30</f>
        <v>22421508.780000072</v>
      </c>
    </row>
    <row r="31" spans="1:14" ht="13.5" customHeight="1" x14ac:dyDescent="0.25">
      <c r="A31" s="7">
        <v>4.3</v>
      </c>
      <c r="B31" s="8" t="s">
        <v>37</v>
      </c>
      <c r="C31" s="9" t="s">
        <v>11</v>
      </c>
      <c r="D31" s="13">
        <v>3800</v>
      </c>
      <c r="E31" s="11">
        <v>133152</v>
      </c>
      <c r="F31" s="11">
        <f>E31*D31</f>
        <v>505977600</v>
      </c>
    </row>
    <row r="32" spans="1:14" ht="44.45" customHeight="1" x14ac:dyDescent="0.25">
      <c r="A32" s="7">
        <v>4.4000000000000004</v>
      </c>
      <c r="B32" s="8" t="s">
        <v>38</v>
      </c>
      <c r="C32" s="9" t="s">
        <v>11</v>
      </c>
      <c r="D32" s="10">
        <v>400</v>
      </c>
      <c r="E32" s="11">
        <v>114507</v>
      </c>
      <c r="F32" s="11">
        <f>E32*D32</f>
        <v>45802800</v>
      </c>
    </row>
    <row r="33" spans="1:7" ht="15.85" customHeight="1" x14ac:dyDescent="0.25">
      <c r="A33" s="7">
        <v>4.5</v>
      </c>
      <c r="B33" s="8" t="s">
        <v>39</v>
      </c>
      <c r="C33" s="9" t="s">
        <v>11</v>
      </c>
      <c r="D33" s="10">
        <f>3*2000</f>
        <v>6000</v>
      </c>
      <c r="E33" s="11">
        <v>100531</v>
      </c>
      <c r="F33" s="11">
        <f>E33*D33</f>
        <v>603186000</v>
      </c>
    </row>
    <row r="34" spans="1:7" ht="13.95" customHeight="1" x14ac:dyDescent="0.25">
      <c r="A34" s="62"/>
      <c r="B34" s="62"/>
      <c r="C34" s="62"/>
      <c r="D34" s="62"/>
      <c r="E34" s="62"/>
      <c r="F34" s="12">
        <f>SUM(F29:F33)</f>
        <v>1580589487.8300014</v>
      </c>
    </row>
    <row r="35" spans="1:7" x14ac:dyDescent="0.25">
      <c r="A35" s="6">
        <v>5</v>
      </c>
      <c r="B35" s="66" t="s">
        <v>40</v>
      </c>
      <c r="C35" s="66"/>
      <c r="D35" s="66"/>
      <c r="E35" s="66"/>
      <c r="F35" s="66"/>
    </row>
    <row r="36" spans="1:7" ht="27.7" customHeight="1" x14ac:dyDescent="0.25">
      <c r="A36" s="7">
        <v>5.0999999999999996</v>
      </c>
      <c r="B36" s="8" t="s">
        <v>41</v>
      </c>
      <c r="C36" s="9" t="s">
        <v>42</v>
      </c>
      <c r="D36" s="14">
        <v>12000</v>
      </c>
      <c r="E36" s="11">
        <v>7568.4000000000005</v>
      </c>
      <c r="F36" s="11">
        <f>E36*D36</f>
        <v>90820800</v>
      </c>
      <c r="G36" s="15" t="s">
        <v>43</v>
      </c>
    </row>
    <row r="37" spans="1:7" ht="105.2" x14ac:dyDescent="0.25">
      <c r="A37" s="7">
        <v>5.2</v>
      </c>
      <c r="B37" s="8" t="s">
        <v>44</v>
      </c>
      <c r="C37" s="9" t="s">
        <v>42</v>
      </c>
      <c r="D37" s="14">
        <v>12000</v>
      </c>
      <c r="E37" s="11">
        <v>42018.400000000001</v>
      </c>
      <c r="F37" s="11">
        <f>E37*D37</f>
        <v>504220800</v>
      </c>
    </row>
    <row r="38" spans="1:7" ht="87.85" customHeight="1" x14ac:dyDescent="0.25">
      <c r="A38" s="7">
        <v>5.3</v>
      </c>
      <c r="B38" s="8" t="s">
        <v>45</v>
      </c>
      <c r="C38" s="9" t="s">
        <v>14</v>
      </c>
      <c r="D38" s="14">
        <v>239.4</v>
      </c>
      <c r="E38" s="11">
        <v>7568.4000000000005</v>
      </c>
      <c r="F38" s="11">
        <f>E38*D38</f>
        <v>1811874.9600000002</v>
      </c>
    </row>
    <row r="39" spans="1:7" ht="39.450000000000003" x14ac:dyDescent="0.25">
      <c r="A39" s="7">
        <v>5.4</v>
      </c>
      <c r="B39" s="16" t="s">
        <v>46</v>
      </c>
      <c r="C39" s="9" t="s">
        <v>9</v>
      </c>
      <c r="D39" s="14">
        <v>6000</v>
      </c>
      <c r="E39" s="11">
        <v>11141.66</v>
      </c>
      <c r="F39" s="11">
        <f>E39*D39</f>
        <v>66849960</v>
      </c>
    </row>
    <row r="40" spans="1:7" ht="39.450000000000003" x14ac:dyDescent="0.25">
      <c r="A40" s="7">
        <v>5.5</v>
      </c>
      <c r="B40" s="8" t="s">
        <v>47</v>
      </c>
      <c r="C40" s="9" t="s">
        <v>9</v>
      </c>
      <c r="D40" s="14">
        <v>23</v>
      </c>
      <c r="E40" s="11">
        <v>498486</v>
      </c>
      <c r="F40" s="11">
        <f>E40*D40</f>
        <v>11465178</v>
      </c>
    </row>
    <row r="41" spans="1:7" ht="13.95" customHeight="1" x14ac:dyDescent="0.25">
      <c r="A41" s="62"/>
      <c r="B41" s="62"/>
      <c r="C41" s="62"/>
      <c r="D41" s="62"/>
      <c r="E41" s="62"/>
      <c r="F41" s="12">
        <f>SUM(F36:F40)</f>
        <v>675168612.96000004</v>
      </c>
    </row>
    <row r="42" spans="1:7" s="17" customFormat="1" x14ac:dyDescent="0.25">
      <c r="A42" s="6">
        <v>6</v>
      </c>
      <c r="B42" s="68" t="s">
        <v>48</v>
      </c>
      <c r="C42" s="68"/>
      <c r="D42" s="68"/>
      <c r="E42" s="68"/>
      <c r="F42" s="68"/>
    </row>
    <row r="43" spans="1:7" x14ac:dyDescent="0.25">
      <c r="A43" s="7">
        <v>6.1</v>
      </c>
      <c r="B43" s="8" t="s">
        <v>49</v>
      </c>
      <c r="C43" s="9" t="s">
        <v>17</v>
      </c>
      <c r="D43" s="13">
        <f>2002*12.5*0.3</f>
        <v>7507.5</v>
      </c>
      <c r="E43" s="18">
        <v>198684</v>
      </c>
      <c r="F43" s="11">
        <f t="shared" ref="F43:F50" si="2">E43*D43</f>
        <v>1491620130</v>
      </c>
    </row>
    <row r="44" spans="1:7" x14ac:dyDescent="0.25">
      <c r="A44" s="7">
        <v>6.2</v>
      </c>
      <c r="B44" s="8" t="s">
        <v>50</v>
      </c>
      <c r="C44" s="9" t="s">
        <v>17</v>
      </c>
      <c r="D44" s="13">
        <f>7.5*2002*0.2</f>
        <v>3003</v>
      </c>
      <c r="E44" s="18">
        <v>221223</v>
      </c>
      <c r="F44" s="11">
        <f>E44*D44</f>
        <v>664332669</v>
      </c>
    </row>
    <row r="45" spans="1:7" ht="52.6" x14ac:dyDescent="0.25">
      <c r="A45" s="7">
        <v>6.3</v>
      </c>
      <c r="B45" s="19" t="s">
        <v>51</v>
      </c>
      <c r="C45" s="9" t="s">
        <v>14</v>
      </c>
      <c r="D45" s="13">
        <f>2002*7.5</f>
        <v>15015</v>
      </c>
      <c r="E45" s="18">
        <v>13558</v>
      </c>
      <c r="F45" s="11">
        <f t="shared" si="2"/>
        <v>203573370</v>
      </c>
    </row>
    <row r="46" spans="1:7" x14ac:dyDescent="0.25">
      <c r="A46" s="7">
        <v>6.4</v>
      </c>
      <c r="B46" s="8" t="s">
        <v>52</v>
      </c>
      <c r="C46" s="9" t="s">
        <v>14</v>
      </c>
      <c r="D46" s="13">
        <f>2002*10</f>
        <v>20020</v>
      </c>
      <c r="E46" s="18">
        <v>6195</v>
      </c>
      <c r="F46" s="11">
        <f t="shared" si="2"/>
        <v>124023900</v>
      </c>
    </row>
    <row r="47" spans="1:7" ht="26.3" x14ac:dyDescent="0.25">
      <c r="A47" s="7">
        <v>6.5</v>
      </c>
      <c r="B47" s="8" t="s">
        <v>53</v>
      </c>
      <c r="C47" s="9" t="s">
        <v>14</v>
      </c>
      <c r="D47" s="13">
        <f>2002*10</f>
        <v>20020</v>
      </c>
      <c r="E47" s="18">
        <v>6195</v>
      </c>
      <c r="F47" s="11">
        <f t="shared" si="2"/>
        <v>124023900</v>
      </c>
    </row>
    <row r="48" spans="1:7" ht="39.450000000000003" x14ac:dyDescent="0.25">
      <c r="A48" s="7">
        <v>6.6</v>
      </c>
      <c r="B48" s="8" t="s">
        <v>54</v>
      </c>
      <c r="C48" s="9" t="s">
        <v>17</v>
      </c>
      <c r="D48" s="13">
        <v>1800</v>
      </c>
      <c r="E48" s="18">
        <v>1410397</v>
      </c>
      <c r="F48" s="11">
        <f t="shared" si="2"/>
        <v>2538714600</v>
      </c>
    </row>
    <row r="49" spans="1:7" ht="39.450000000000003" x14ac:dyDescent="0.25">
      <c r="A49" s="7">
        <v>6.7</v>
      </c>
      <c r="B49" s="8" t="s">
        <v>55</v>
      </c>
      <c r="C49" s="9" t="s">
        <v>17</v>
      </c>
      <c r="D49" s="13">
        <v>895</v>
      </c>
      <c r="E49" s="18">
        <v>1410397</v>
      </c>
      <c r="F49" s="11">
        <f t="shared" si="2"/>
        <v>1262305315</v>
      </c>
    </row>
    <row r="50" spans="1:7" ht="39.450000000000003" x14ac:dyDescent="0.25">
      <c r="A50" s="7">
        <v>6.8</v>
      </c>
      <c r="B50" s="8" t="s">
        <v>56</v>
      </c>
      <c r="C50" s="9" t="s">
        <v>17</v>
      </c>
      <c r="D50" s="13">
        <v>150</v>
      </c>
      <c r="E50" s="18">
        <v>1410397</v>
      </c>
      <c r="F50" s="11">
        <f t="shared" si="2"/>
        <v>211559550</v>
      </c>
    </row>
    <row r="51" spans="1:7" ht="15.05" customHeight="1" x14ac:dyDescent="0.25">
      <c r="A51" s="7">
        <v>6.9</v>
      </c>
      <c r="B51" s="8" t="s">
        <v>57</v>
      </c>
      <c r="C51" s="9" t="s">
        <v>17</v>
      </c>
      <c r="D51" s="13">
        <f>2002*12.5*0.3</f>
        <v>7507.5</v>
      </c>
      <c r="E51" s="18">
        <v>178880</v>
      </c>
      <c r="F51" s="11">
        <f>E51*D51</f>
        <v>1342941600</v>
      </c>
    </row>
    <row r="52" spans="1:7" ht="13.95" customHeight="1" x14ac:dyDescent="0.25">
      <c r="A52" s="62"/>
      <c r="B52" s="62"/>
      <c r="C52" s="62"/>
      <c r="D52" s="62"/>
      <c r="E52" s="62"/>
      <c r="F52" s="12">
        <f>SUM(F43:F51)</f>
        <v>7963095034</v>
      </c>
    </row>
    <row r="53" spans="1:7" s="17" customFormat="1" x14ac:dyDescent="0.25">
      <c r="A53" s="6">
        <v>7</v>
      </c>
      <c r="B53" s="68" t="s">
        <v>58</v>
      </c>
      <c r="C53" s="68"/>
      <c r="D53" s="68"/>
      <c r="E53" s="68"/>
      <c r="F53" s="68"/>
    </row>
    <row r="54" spans="1:7" ht="26.3" x14ac:dyDescent="0.25">
      <c r="A54" s="7">
        <v>7.1</v>
      </c>
      <c r="B54" s="8" t="s">
        <v>59</v>
      </c>
      <c r="C54" s="9" t="s">
        <v>17</v>
      </c>
      <c r="D54" s="13">
        <v>3912.3066317479411</v>
      </c>
      <c r="E54" s="18">
        <v>100416</v>
      </c>
      <c r="F54" s="11">
        <f>E54*D54</f>
        <v>392858182.73360127</v>
      </c>
      <c r="G54" s="20">
        <v>501587964.53756684</v>
      </c>
    </row>
    <row r="55" spans="1:7" ht="39.450000000000003" x14ac:dyDescent="0.25">
      <c r="A55" s="7">
        <v>7.2</v>
      </c>
      <c r="B55" s="8" t="s">
        <v>60</v>
      </c>
      <c r="C55" s="9" t="s">
        <v>17</v>
      </c>
      <c r="D55" s="13">
        <v>617.20000000000005</v>
      </c>
      <c r="E55" s="18">
        <v>199097</v>
      </c>
      <c r="F55" s="11">
        <f>E55*D55</f>
        <v>122882668.40000001</v>
      </c>
    </row>
    <row r="56" spans="1:7" ht="26.3" x14ac:dyDescent="0.25">
      <c r="A56" s="7">
        <v>7.3</v>
      </c>
      <c r="B56" s="8" t="s">
        <v>61</v>
      </c>
      <c r="C56" s="9" t="s">
        <v>17</v>
      </c>
      <c r="D56" s="13">
        <v>25</v>
      </c>
      <c r="E56" s="18">
        <v>760233</v>
      </c>
      <c r="F56" s="11">
        <f>E56*D56</f>
        <v>19005825</v>
      </c>
    </row>
    <row r="57" spans="1:7" ht="26.3" x14ac:dyDescent="0.25">
      <c r="A57" s="7">
        <v>7.4</v>
      </c>
      <c r="B57" s="8" t="s">
        <v>62</v>
      </c>
      <c r="C57" s="9" t="s">
        <v>17</v>
      </c>
      <c r="D57" s="13">
        <v>2.5539100000000001</v>
      </c>
      <c r="E57" s="18">
        <v>468847</v>
      </c>
      <c r="F57" s="11">
        <f>E57*D57</f>
        <v>1197393.04177</v>
      </c>
    </row>
    <row r="58" spans="1:7" ht="52.6" x14ac:dyDescent="0.25">
      <c r="A58" s="7">
        <v>7.5</v>
      </c>
      <c r="B58" s="19" t="s">
        <v>51</v>
      </c>
      <c r="C58" s="9" t="s">
        <v>14</v>
      </c>
      <c r="D58" s="13">
        <v>27599</v>
      </c>
      <c r="E58" s="18">
        <v>13558</v>
      </c>
      <c r="F58" s="11">
        <f>E58*D58</f>
        <v>374187242</v>
      </c>
    </row>
    <row r="59" spans="1:7" ht="52.6" x14ac:dyDescent="0.25">
      <c r="A59" s="7">
        <v>7.6</v>
      </c>
      <c r="B59" s="8" t="s">
        <v>63</v>
      </c>
      <c r="C59" s="9" t="s">
        <v>42</v>
      </c>
      <c r="D59" s="13">
        <v>70</v>
      </c>
      <c r="E59" s="18">
        <v>1999079</v>
      </c>
      <c r="F59" s="11">
        <f t="shared" ref="F59:F60" si="3">E59*D59</f>
        <v>139935530</v>
      </c>
    </row>
    <row r="60" spans="1:7" ht="39.450000000000003" x14ac:dyDescent="0.25">
      <c r="A60" s="7">
        <v>7.7</v>
      </c>
      <c r="B60" s="8" t="s">
        <v>64</v>
      </c>
      <c r="C60" s="9" t="s">
        <v>65</v>
      </c>
      <c r="D60" s="13">
        <v>13568.37</v>
      </c>
      <c r="E60" s="18">
        <v>8303</v>
      </c>
      <c r="F60" s="11">
        <f t="shared" si="3"/>
        <v>112658176.11</v>
      </c>
    </row>
    <row r="61" spans="1:7" ht="13.95" customHeight="1" x14ac:dyDescent="0.25">
      <c r="A61" s="62"/>
      <c r="B61" s="62"/>
      <c r="C61" s="62"/>
      <c r="D61" s="62"/>
      <c r="E61" s="62"/>
      <c r="F61" s="12">
        <f>SUM(F54:F60)</f>
        <v>1162725017.2853713</v>
      </c>
    </row>
    <row r="62" spans="1:7" s="17" customFormat="1" x14ac:dyDescent="0.25">
      <c r="A62" s="6">
        <v>8</v>
      </c>
      <c r="B62" s="21" t="s">
        <v>66</v>
      </c>
      <c r="C62" s="21"/>
      <c r="D62" s="21"/>
      <c r="E62" s="22"/>
      <c r="F62" s="22"/>
    </row>
    <row r="63" spans="1:7" ht="26.3" x14ac:dyDescent="0.25">
      <c r="A63" s="7">
        <v>8.1</v>
      </c>
      <c r="B63" s="8" t="s">
        <v>67</v>
      </c>
      <c r="C63" s="9" t="s">
        <v>14</v>
      </c>
      <c r="D63" s="10">
        <f>29311.53-1764</f>
        <v>27547.53</v>
      </c>
      <c r="E63" s="18">
        <v>5581</v>
      </c>
      <c r="F63" s="11">
        <f>E63*D63</f>
        <v>153742764.93000001</v>
      </c>
    </row>
    <row r="64" spans="1:7" x14ac:dyDescent="0.25">
      <c r="A64" s="23">
        <v>8.1999999999999993</v>
      </c>
      <c r="B64" s="24" t="s">
        <v>68</v>
      </c>
      <c r="C64" s="25" t="s">
        <v>14</v>
      </c>
      <c r="D64" s="26">
        <v>13</v>
      </c>
      <c r="E64" s="27">
        <v>29615</v>
      </c>
      <c r="F64" s="18">
        <f t="shared" ref="F64:F66" si="4">+E64*D64</f>
        <v>384995</v>
      </c>
    </row>
    <row r="65" spans="1:9" ht="26.3" x14ac:dyDescent="0.25">
      <c r="A65" s="28">
        <v>8.3000000000000007</v>
      </c>
      <c r="B65" s="29" t="s">
        <v>69</v>
      </c>
      <c r="C65" s="30" t="s">
        <v>11</v>
      </c>
      <c r="D65" s="26">
        <v>101.41</v>
      </c>
      <c r="E65" s="27">
        <v>5569</v>
      </c>
      <c r="F65" s="18">
        <f t="shared" si="4"/>
        <v>564752.29</v>
      </c>
    </row>
    <row r="66" spans="1:9" ht="26.3" x14ac:dyDescent="0.25">
      <c r="A66" s="28">
        <v>8.4</v>
      </c>
      <c r="B66" s="29" t="s">
        <v>70</v>
      </c>
      <c r="C66" s="30" t="s">
        <v>14</v>
      </c>
      <c r="D66" s="26">
        <v>50</v>
      </c>
      <c r="E66" s="27">
        <v>63092</v>
      </c>
      <c r="F66" s="18">
        <f t="shared" si="4"/>
        <v>3154600</v>
      </c>
    </row>
    <row r="67" spans="1:9" ht="1.6" customHeight="1" x14ac:dyDescent="0.25">
      <c r="A67" s="31"/>
      <c r="B67" s="32"/>
      <c r="C67" s="33"/>
      <c r="D67" s="34"/>
      <c r="E67" s="35"/>
      <c r="F67" s="11"/>
    </row>
    <row r="68" spans="1:9" ht="13.95" customHeight="1" x14ac:dyDescent="0.25">
      <c r="A68" s="69"/>
      <c r="B68" s="69"/>
      <c r="C68" s="69"/>
      <c r="D68" s="69"/>
      <c r="E68" s="70"/>
      <c r="F68" s="12">
        <f>SUM(F63:F66)</f>
        <v>157847112.22</v>
      </c>
    </row>
    <row r="69" spans="1:9" ht="2.2000000000000002" customHeight="1" x14ac:dyDescent="0.25">
      <c r="D69" s="36"/>
    </row>
    <row r="70" spans="1:9" ht="14.4" x14ac:dyDescent="0.25">
      <c r="A70" s="67" t="s">
        <v>71</v>
      </c>
      <c r="B70" s="67"/>
      <c r="C70" s="67"/>
      <c r="D70" s="67"/>
      <c r="E70" s="67"/>
      <c r="F70" s="38">
        <f>ROUND((SUM(F4:F69)/2),0)</f>
        <v>15841304695</v>
      </c>
      <c r="G70" s="37">
        <f>F68+F61+F52+F41+F34+F27+F16+F8</f>
        <v>15841304694.857372</v>
      </c>
    </row>
    <row r="71" spans="1:9" ht="14.25" customHeight="1" x14ac:dyDescent="0.25">
      <c r="A71" s="72" t="s">
        <v>72</v>
      </c>
      <c r="B71" s="72"/>
      <c r="C71" s="72"/>
      <c r="D71" s="72"/>
      <c r="E71" s="39">
        <v>0.3</v>
      </c>
      <c r="F71" s="40">
        <f>ROUND((F70*E71),0)</f>
        <v>4752391409</v>
      </c>
      <c r="I71" s="1">
        <f>H76/E63</f>
        <v>0</v>
      </c>
    </row>
    <row r="72" spans="1:9" ht="14.4" x14ac:dyDescent="0.25">
      <c r="A72" s="72" t="s">
        <v>73</v>
      </c>
      <c r="B72" s="72"/>
      <c r="C72" s="72"/>
      <c r="D72" s="72"/>
      <c r="E72" s="72"/>
      <c r="F72" s="40">
        <v>85000000</v>
      </c>
      <c r="G72" s="41"/>
    </row>
    <row r="73" spans="1:9" ht="13.5" customHeight="1" x14ac:dyDescent="0.25">
      <c r="A73" s="72" t="s">
        <v>74</v>
      </c>
      <c r="B73" s="72"/>
      <c r="C73" s="72"/>
      <c r="D73" s="72"/>
      <c r="E73" s="39">
        <v>0.19</v>
      </c>
      <c r="F73" s="40">
        <f>+F72*$E$73</f>
        <v>16150000</v>
      </c>
    </row>
    <row r="74" spans="1:9" ht="14.4" x14ac:dyDescent="0.25">
      <c r="A74" s="73" t="s">
        <v>75</v>
      </c>
      <c r="B74" s="74"/>
      <c r="C74" s="24" t="s">
        <v>76</v>
      </c>
      <c r="D74" s="42" t="s">
        <v>77</v>
      </c>
      <c r="E74" s="61">
        <v>8963987</v>
      </c>
      <c r="F74" s="38">
        <f>+E74*6</f>
        <v>53783922</v>
      </c>
      <c r="G74" s="61">
        <v>8963987</v>
      </c>
    </row>
    <row r="75" spans="1:9" ht="14.25" customHeight="1" x14ac:dyDescent="0.25">
      <c r="A75" s="67" t="s">
        <v>78</v>
      </c>
      <c r="B75" s="67"/>
      <c r="C75" s="67"/>
      <c r="D75" s="67"/>
      <c r="E75" s="67"/>
      <c r="F75" s="40"/>
    </row>
    <row r="76" spans="1:9" ht="14.4" x14ac:dyDescent="0.25">
      <c r="A76" s="67" t="s">
        <v>79</v>
      </c>
      <c r="B76" s="67"/>
      <c r="C76" s="67"/>
      <c r="D76" s="67"/>
      <c r="E76" s="67"/>
      <c r="F76" s="40">
        <f>SUM(F70:F75)+974</f>
        <v>20748631000</v>
      </c>
      <c r="G76" s="43">
        <v>20748631000</v>
      </c>
      <c r="H76" s="37">
        <f>F76-G76</f>
        <v>0</v>
      </c>
    </row>
    <row r="77" spans="1:9" ht="15.05" hidden="1" customHeight="1" x14ac:dyDescent="0.25">
      <c r="A77" s="72" t="s">
        <v>80</v>
      </c>
      <c r="B77" s="72"/>
      <c r="C77" s="72"/>
      <c r="D77" s="72"/>
      <c r="E77" s="72"/>
      <c r="F77" s="40">
        <v>853369000</v>
      </c>
    </row>
    <row r="78" spans="1:9" ht="14.4" hidden="1" x14ac:dyDescent="0.25">
      <c r="A78" s="67" t="s">
        <v>81</v>
      </c>
      <c r="B78" s="67"/>
      <c r="C78" s="67"/>
      <c r="D78" s="67"/>
      <c r="E78" s="67"/>
      <c r="F78" s="44">
        <f>+F76+F77</f>
        <v>21602000000</v>
      </c>
      <c r="G78" s="1">
        <v>21602000000</v>
      </c>
    </row>
    <row r="79" spans="1:9" s="48" customFormat="1" ht="3.8" hidden="1" customHeight="1" x14ac:dyDescent="0.25">
      <c r="A79" s="45"/>
      <c r="B79" s="45"/>
      <c r="C79" s="45"/>
      <c r="D79" s="45"/>
      <c r="E79" s="46"/>
      <c r="F79" s="47"/>
    </row>
    <row r="80" spans="1:9" ht="1.6" hidden="1" customHeight="1" x14ac:dyDescent="0.25">
      <c r="A80" s="49"/>
      <c r="C80" s="49"/>
      <c r="D80" s="50"/>
      <c r="E80" s="51"/>
      <c r="F80" s="51"/>
    </row>
    <row r="81" spans="1:8" ht="18" hidden="1" customHeight="1" x14ac:dyDescent="0.25">
      <c r="A81" s="75" t="s">
        <v>82</v>
      </c>
      <c r="B81" s="75"/>
      <c r="C81" s="75"/>
      <c r="D81" s="75"/>
      <c r="E81" s="75"/>
      <c r="F81" s="75"/>
    </row>
    <row r="82" spans="1:8" ht="27.7" hidden="1" customHeight="1" x14ac:dyDescent="0.25">
      <c r="A82" s="76" t="s">
        <v>0</v>
      </c>
      <c r="B82" s="77"/>
      <c r="C82" s="77"/>
      <c r="D82" s="77"/>
      <c r="E82" s="78"/>
      <c r="F82" s="52">
        <v>1659592484</v>
      </c>
      <c r="H82" s="53"/>
    </row>
    <row r="83" spans="1:8" ht="14.4" hidden="1" x14ac:dyDescent="0.25">
      <c r="A83" s="79" t="s">
        <v>80</v>
      </c>
      <c r="B83" s="80"/>
      <c r="C83" s="80"/>
      <c r="D83" s="80"/>
      <c r="E83" s="81"/>
      <c r="F83" s="54">
        <v>68253934</v>
      </c>
    </row>
    <row r="84" spans="1:8" ht="14.4" hidden="1" x14ac:dyDescent="0.25">
      <c r="A84" s="71" t="s">
        <v>83</v>
      </c>
      <c r="B84" s="71"/>
      <c r="C84" s="71"/>
      <c r="D84" s="71"/>
      <c r="E84" s="71"/>
      <c r="F84" s="54">
        <f>+F82+F83</f>
        <v>1727846418</v>
      </c>
    </row>
    <row r="85" spans="1:8" ht="3.8" hidden="1" customHeight="1" x14ac:dyDescent="0.25">
      <c r="A85" s="55"/>
      <c r="B85" s="55"/>
      <c r="C85" s="55"/>
      <c r="D85" s="56"/>
      <c r="E85" s="57"/>
      <c r="F85" s="51"/>
    </row>
    <row r="86" spans="1:8" ht="14.4" hidden="1" x14ac:dyDescent="0.25">
      <c r="A86" s="82" t="s">
        <v>84</v>
      </c>
      <c r="B86" s="82"/>
      <c r="C86" s="82"/>
      <c r="D86" s="82"/>
      <c r="E86" s="83">
        <f>+F78+F84</f>
        <v>23329846418</v>
      </c>
      <c r="F86" s="83"/>
    </row>
    <row r="87" spans="1:8" ht="3" customHeight="1" x14ac:dyDescent="0.25">
      <c r="B87" s="58"/>
      <c r="D87" s="59"/>
    </row>
    <row r="88" spans="1:8" ht="51.85" customHeight="1" x14ac:dyDescent="0.25">
      <c r="B88" s="58"/>
      <c r="D88" s="59"/>
    </row>
    <row r="89" spans="1:8" s="49" customFormat="1" ht="15.85" customHeight="1" x14ac:dyDescent="0.3">
      <c r="A89" s="84" t="s">
        <v>85</v>
      </c>
      <c r="B89" s="84"/>
      <c r="C89" s="84"/>
      <c r="D89" s="84"/>
      <c r="E89" s="84"/>
      <c r="F89" s="84"/>
    </row>
    <row r="90" spans="1:8" s="49" customFormat="1" ht="15.05" customHeight="1" x14ac:dyDescent="0.3">
      <c r="A90" s="85" t="s">
        <v>86</v>
      </c>
      <c r="B90" s="85"/>
      <c r="C90" s="85"/>
      <c r="D90" s="85"/>
      <c r="E90" s="85"/>
      <c r="F90" s="85"/>
    </row>
    <row r="91" spans="1:8" s="49" customFormat="1" ht="15.05" customHeight="1" x14ac:dyDescent="0.3">
      <c r="A91" s="86" t="s">
        <v>87</v>
      </c>
      <c r="B91" s="86"/>
      <c r="C91" s="86"/>
      <c r="D91" s="86"/>
      <c r="E91" s="86"/>
      <c r="F91" s="86"/>
    </row>
    <row r="93" spans="1:8" ht="15.05" x14ac:dyDescent="0.25">
      <c r="B93" s="60"/>
    </row>
    <row r="94" spans="1:8" ht="15.05" x14ac:dyDescent="0.25">
      <c r="B94" s="58"/>
    </row>
    <row r="99" spans="6:6" x14ac:dyDescent="0.25">
      <c r="F99" s="37" t="s">
        <v>88</v>
      </c>
    </row>
  </sheetData>
  <mergeCells count="34">
    <mergeCell ref="A86:D86"/>
    <mergeCell ref="E86:F86"/>
    <mergeCell ref="A89:F89"/>
    <mergeCell ref="A90:F90"/>
    <mergeCell ref="A91:F91"/>
    <mergeCell ref="A84:E84"/>
    <mergeCell ref="A71:D71"/>
    <mergeCell ref="A72:E72"/>
    <mergeCell ref="A73:D73"/>
    <mergeCell ref="A74:B74"/>
    <mergeCell ref="A75:E75"/>
    <mergeCell ref="A76:E76"/>
    <mergeCell ref="A77:E77"/>
    <mergeCell ref="A78:E78"/>
    <mergeCell ref="A81:F81"/>
    <mergeCell ref="A82:E82"/>
    <mergeCell ref="A83:E83"/>
    <mergeCell ref="A70:E70"/>
    <mergeCell ref="B17:F17"/>
    <mergeCell ref="A27:E27"/>
    <mergeCell ref="B28:F28"/>
    <mergeCell ref="A34:E34"/>
    <mergeCell ref="B35:F35"/>
    <mergeCell ref="A41:E41"/>
    <mergeCell ref="B42:F42"/>
    <mergeCell ref="A52:E52"/>
    <mergeCell ref="B53:F53"/>
    <mergeCell ref="A61:E61"/>
    <mergeCell ref="A68:E68"/>
    <mergeCell ref="A16:E16"/>
    <mergeCell ref="A1:F1"/>
    <mergeCell ref="B3:F3"/>
    <mergeCell ref="A8:E8"/>
    <mergeCell ref="B9:F9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portrait" r:id="rId1"/>
  <rowBreaks count="1" manualBreakCount="1">
    <brk id="3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FONANDES-COLPAPEL</vt:lpstr>
      <vt:lpstr>'FONANDES-COLPAPEL'!Área_de_impresión</vt:lpstr>
      <vt:lpstr>'FONANDES-COLPAPEL'!Títulos_a_imprimir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Mercedes Rodríguez Sarmiento</dc:creator>
  <cp:lastModifiedBy>MAURICIO CONTRERAS</cp:lastModifiedBy>
  <cp:lastPrinted>2026-06-02T16:45:56Z</cp:lastPrinted>
  <dcterms:created xsi:type="dcterms:W3CDTF">2026-06-01T21:30:34Z</dcterms:created>
  <dcterms:modified xsi:type="dcterms:W3CDTF">2026-06-25T16:31:20Z</dcterms:modified>
</cp:coreProperties>
</file>